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ВСОКО 2022\Для сайта\"/>
    </mc:Choice>
  </mc:AlternateContent>
  <xr:revisionPtr revIDLastSave="0" documentId="13_ncr:1_{BA750363-6928-440D-97DE-2D6DB53247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 диагностики" sheetId="1" r:id="rId1"/>
    <sheet name="расчеты" sheetId="2" r:id="rId2"/>
    <sheet name="кодификатор" sheetId="3" r:id="rId3"/>
    <sheet name="Выводы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6" i="1" l="1"/>
  <c r="AD5" i="1"/>
  <c r="AI6" i="1"/>
  <c r="AI5" i="1"/>
  <c r="AH6" i="1"/>
  <c r="AH5" i="1"/>
  <c r="AG6" i="1"/>
  <c r="AG5" i="1"/>
  <c r="AF6" i="1"/>
  <c r="AF5" i="1"/>
  <c r="E7" i="1"/>
  <c r="E8" i="1" s="1"/>
  <c r="G4" i="3" s="1"/>
  <c r="F7" i="1"/>
  <c r="F8" i="1" s="1"/>
  <c r="G5" i="3" s="1"/>
  <c r="G7" i="1"/>
  <c r="G8" i="1" s="1"/>
  <c r="G6" i="3" s="1"/>
  <c r="H7" i="1"/>
  <c r="H8" i="1" s="1"/>
  <c r="G7" i="3" s="1"/>
  <c r="I7" i="1"/>
  <c r="I8" i="1" s="1"/>
  <c r="G8" i="3" s="1"/>
  <c r="J7" i="1"/>
  <c r="J8" i="1" s="1"/>
  <c r="G9" i="3" s="1"/>
  <c r="K7" i="1"/>
  <c r="K8" i="1" s="1"/>
  <c r="G10" i="3" s="1"/>
  <c r="L7" i="1"/>
  <c r="L8" i="1" s="1"/>
  <c r="G11" i="3" s="1"/>
  <c r="M7" i="1"/>
  <c r="M8" i="1" s="1"/>
  <c r="G12" i="3" s="1"/>
  <c r="N7" i="1"/>
  <c r="N8" i="1" s="1"/>
  <c r="G13" i="3" s="1"/>
  <c r="O7" i="1"/>
  <c r="O8" i="1" s="1"/>
  <c r="G14" i="3" s="1"/>
  <c r="P7" i="1"/>
  <c r="P8" i="1" s="1"/>
  <c r="G15" i="3" s="1"/>
  <c r="Q7" i="1"/>
  <c r="Q8" i="1" s="1"/>
  <c r="G16" i="3" s="1"/>
  <c r="R7" i="1"/>
  <c r="R8" i="1" s="1"/>
  <c r="G17" i="3" s="1"/>
  <c r="S7" i="1"/>
  <c r="S8" i="1" s="1"/>
  <c r="G18" i="3" s="1"/>
  <c r="T7" i="1"/>
  <c r="T8" i="1" s="1"/>
  <c r="G19" i="3" s="1"/>
  <c r="U7" i="1"/>
  <c r="U8" i="1" s="1"/>
  <c r="G20" i="3" s="1"/>
  <c r="V7" i="1"/>
  <c r="V8" i="1" s="1"/>
  <c r="G21" i="3" s="1"/>
  <c r="W7" i="1"/>
  <c r="W8" i="1" s="1"/>
  <c r="G22" i="3" s="1"/>
  <c r="X7" i="1"/>
  <c r="X8" i="1" s="1"/>
  <c r="G23" i="3" s="1"/>
  <c r="Y7" i="1"/>
  <c r="Y8" i="1" s="1"/>
  <c r="G24" i="3" s="1"/>
  <c r="Z7" i="1"/>
  <c r="Z8" i="1" s="1"/>
  <c r="G25" i="3" s="1"/>
  <c r="AA7" i="1"/>
  <c r="AA8" i="1" s="1"/>
  <c r="G26" i="3" s="1"/>
  <c r="AB7" i="1"/>
  <c r="AB8" i="1" s="1"/>
  <c r="G27" i="3" s="1"/>
  <c r="AC7" i="1"/>
  <c r="AC8" i="1" s="1"/>
  <c r="G28" i="3" s="1"/>
  <c r="D7" i="1"/>
  <c r="D8" i="1" s="1"/>
  <c r="G3" i="3" s="1"/>
  <c r="B6" i="2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3" i="3"/>
  <c r="B5" i="2" l="1"/>
  <c r="AF7" i="1"/>
  <c r="G3" i="2" s="1"/>
  <c r="AG7" i="1"/>
  <c r="F3" i="2" s="1"/>
  <c r="AH7" i="1"/>
  <c r="E3" i="2" s="1"/>
  <c r="AI7" i="1"/>
  <c r="D3" i="2" s="1"/>
  <c r="F5" i="2" l="1"/>
  <c r="E5" i="2"/>
  <c r="D5" i="2"/>
  <c r="H5" i="2"/>
  <c r="G5" i="2"/>
  <c r="I5" i="2" l="1"/>
</calcChain>
</file>

<file path=xl/sharedStrings.xml><?xml version="1.0" encoding="utf-8"?>
<sst xmlns="http://schemas.openxmlformats.org/spreadsheetml/2006/main" count="95" uniqueCount="83">
  <si>
    <t>№ п/п</t>
  </si>
  <si>
    <t>ФИ</t>
  </si>
  <si>
    <t>Сум</t>
  </si>
  <si>
    <t>Оц</t>
  </si>
  <si>
    <t>1 часть</t>
  </si>
  <si>
    <t>2 часть</t>
  </si>
  <si>
    <t>вариант</t>
  </si>
  <si>
    <t>сумма баллов по тематическим блокам</t>
  </si>
  <si>
    <t>процент выполнения тематических блоков</t>
  </si>
  <si>
    <t>баллы</t>
  </si>
  <si>
    <t>мин балл</t>
  </si>
  <si>
    <t>макс балл</t>
  </si>
  <si>
    <t>мода</t>
  </si>
  <si>
    <t>медиана</t>
  </si>
  <si>
    <t>средний</t>
  </si>
  <si>
    <t>общий вывод по выполнению работы</t>
  </si>
  <si>
    <t>оценки</t>
  </si>
  <si>
    <t>"5"</t>
  </si>
  <si>
    <t>"4"</t>
  </si>
  <si>
    <t>"3"</t>
  </si>
  <si>
    <t>"2"</t>
  </si>
  <si>
    <t>кол-во</t>
  </si>
  <si>
    <t>Проверяемый элемент программы (Тематический блок)</t>
  </si>
  <si>
    <t>Процент выполнения</t>
  </si>
  <si>
    <t>Уметь выполнять вычисления и преобразования, уметь выполнять преобразования алгебраических выражений</t>
  </si>
  <si>
    <t>Описывать с помощью функций различные реальные зависимости между величинами; интерпретировать графики реальных зависимостей</t>
  </si>
  <si>
    <t>Уметь решать уравнения, неравенства и их системы</t>
  </si>
  <si>
    <t>Решать несложные практические расчетные задачи; решать задачи, связанные с отношением, пропорциональностью величин, дробями, процентами; пользоваться оценкой и прикидкой при практических расчетах; интерпретировать результаты решения задач с учётом ограничений, связанных с реальными свойствами рассматриваемых объектов</t>
  </si>
  <si>
    <t>Анализировать реальные числовые данные, представленные в таблицах, на диаграммах, графиках</t>
  </si>
  <si>
    <t>Решать практические задачи, требующие систематического перебора вариантов; сравнивать шансы наступления случайных событий, оценивать вероятности случайного события, сопоставлять и исследовать модели реальной ситуацией с использованием аппарата вероятности и статистики</t>
  </si>
  <si>
    <t xml:space="preserve">Уметь строить и читать графики функций  </t>
  </si>
  <si>
    <t xml:space="preserve">Уметь выполнять преобразования алгебраических выражений  </t>
  </si>
  <si>
    <t>Осуществлять практические расчеты по формулам, составлять несложные формулы, выражающие зависимости между величинами</t>
  </si>
  <si>
    <t xml:space="preserve">Уметь решать уравнения, неравенства и их системы  </t>
  </si>
  <si>
    <t>Описывать реальные ситуации на языке геометрии, исследовать построенные модели с использованием геометрических понятий и теорем, решать практические задачи, связанные с нахождением геометрических величин</t>
  </si>
  <si>
    <t>Проводить доказательные рассуждения при решении задач, оценивать логическую правильность рассуждений, распознавать ошибочные заключения</t>
  </si>
  <si>
    <t>Уметь выполнять действия с геометрическими фигурами, координатами и векторами (задача пов. Сложности)</t>
  </si>
  <si>
    <t>Проводить доказательные рассуждения при решении задач, оценивать логическую правильность рассуждений, распознавать ошибочные заключения (задача на доказательство)</t>
  </si>
  <si>
    <t>Уметь выполнять действия с геометрическими фигурами, координатами и векторами (задача на нахождение неизвестного)</t>
  </si>
  <si>
    <t>Уметь выполнять преобразования алгебраических выражений, решать уравнения, неравенства и их системы, строить и читать графики функций, строить и исследовать простейшие математические модели (графическая задача)</t>
  </si>
  <si>
    <t>Уметь выполнять преобразования алгебраических выражений, решать уравнения, неравенства и их системы, строить и читать графики функций, строить и исследовать простейшие математические модели (текстовая задача))</t>
  </si>
  <si>
    <t>Уметь выполнять преобразования алгебраических выражений, решать уравнения, неравенства и их системы, строить и читать графикифункций (повыш. Сложность)</t>
  </si>
  <si>
    <t>9Б</t>
  </si>
  <si>
    <t>Проблемные зоны. 9А класс</t>
  </si>
  <si>
    <t>Проблемные зоны. 9Б класс</t>
  </si>
  <si>
    <t>9Б класс</t>
  </si>
  <si>
    <t>ВЫВОДЫ И РЕШЕНИЯ</t>
  </si>
  <si>
    <t>Уметь выполнять вычисления и преобразования  (обыкновенные и десятичные дроби)</t>
  </si>
  <si>
    <t>Анализ диаграмм, таблиц, графиков</t>
  </si>
  <si>
    <t>Числовые неравенства, координатная прямая</t>
  </si>
  <si>
    <t>Арифметические и геометрические прогрессии</t>
  </si>
  <si>
    <t>Уметь выполнять действия с геометрическими фигурами (Треугольники, четырёхугольники, многоугольники и их элементы)</t>
  </si>
  <si>
    <t>Уметь выполнять действия с геометрическими фигурами (Окружность, круг и их элементы)</t>
  </si>
  <si>
    <t>Уметь выполнять действия с геометрическими фигурами (Площади фигур)</t>
  </si>
  <si>
    <t>Уметь выполнять действия с геометрическими фигурами, координатами (Фигуры на квадратной решётке)</t>
  </si>
  <si>
    <t>автоматические расчеты выделены</t>
  </si>
  <si>
    <t>Физические понятия. Физические величины.</t>
  </si>
  <si>
    <t>Равномерое и равноускореное движение</t>
  </si>
  <si>
    <t>Законы Ньютона. Силы в природе.</t>
  </si>
  <si>
    <t>Закон сохранения импульса</t>
  </si>
  <si>
    <t>Давление. Закон Паскаля. Закон Архимеда</t>
  </si>
  <si>
    <t>Физические явления и законы и законы в мехаике. Уметь анализировать процессы</t>
  </si>
  <si>
    <t>Уметь решать задачи по теме "Механические явления"</t>
  </si>
  <si>
    <t>Тепловые явления. Уметь решать расчетные задачи</t>
  </si>
  <si>
    <t>Физические явления и законы. Анализ процессов</t>
  </si>
  <si>
    <t>Электризация тел</t>
  </si>
  <si>
    <t>Постоянный ток</t>
  </si>
  <si>
    <t>Магнитное поле. Электромагнитная идукция</t>
  </si>
  <si>
    <t>Электромагнитные колебания и волны</t>
  </si>
  <si>
    <t>Физические явления и законы в электродинамике.Уметь анализировать процессы</t>
  </si>
  <si>
    <t>Электромагнитные явления. Уметь решать рачетные задачи</t>
  </si>
  <si>
    <t>Радиоактивноть. Опыты Резерфорда</t>
  </si>
  <si>
    <t>Владение основами знаний о методах научного познания</t>
  </si>
  <si>
    <t>Физические явления и законы. Понимание и анализ экспериментальных данных</t>
  </si>
  <si>
    <t>Извлечение информации из текста физического содержания</t>
  </si>
  <si>
    <t>Сопоставление информации из разных частей текста</t>
  </si>
  <si>
    <t>Применение информации из текста физического содержания</t>
  </si>
  <si>
    <t>Уметь выполнять экспериментальные задания (механические и электрические)</t>
  </si>
  <si>
    <t>Уметь решать качественные задачи</t>
  </si>
  <si>
    <t>Уметь решать расчетные задачи</t>
  </si>
  <si>
    <t>Продолжить работу по выполнению всех элементов спецификации  2 части (низкий процент выполнения всех элементов)</t>
  </si>
  <si>
    <t>расчет</t>
  </si>
  <si>
    <t xml:space="preserve">Результаты диагностики по физике. 9 класс. ДАТА: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</si>
</sst>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8" xfId="0" applyBorder="1"/>
    <xf numFmtId="0" fontId="1" fillId="0" borderId="14" xfId="0" applyFont="1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1" fillId="0" borderId="17" xfId="0" applyFont="1" applyBorder="1" applyAlignment="1">
      <alignment horizontal="right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Fill="1" applyBorder="1"/>
    <xf numFmtId="0" fontId="0" fillId="0" borderId="1" xfId="0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4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vertical="center" wrapText="1"/>
      <protection hidden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26" xfId="0" applyBorder="1"/>
    <xf numFmtId="0" fontId="0" fillId="0" borderId="28" xfId="0" applyBorder="1"/>
    <xf numFmtId="0" fontId="0" fillId="0" borderId="3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0" xfId="0" applyFont="1" applyBorder="1"/>
    <xf numFmtId="0" fontId="0" fillId="0" borderId="0" xfId="0" applyBorder="1"/>
    <xf numFmtId="0" fontId="2" fillId="0" borderId="2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" xfId="0" applyFont="1" applyBorder="1"/>
    <xf numFmtId="0" fontId="4" fillId="0" borderId="35" xfId="0" applyFont="1" applyFill="1" applyBorder="1" applyAlignment="1">
      <alignment wrapText="1"/>
    </xf>
    <xf numFmtId="0" fontId="11" fillId="0" borderId="3" xfId="2" applyFont="1" applyBorder="1" applyAlignment="1" applyProtection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32" xfId="0" applyFill="1" applyBorder="1"/>
    <xf numFmtId="0" fontId="0" fillId="2" borderId="1" xfId="0" applyFill="1" applyBorder="1"/>
    <xf numFmtId="0" fontId="0" fillId="2" borderId="0" xfId="0" applyFill="1"/>
    <xf numFmtId="0" fontId="0" fillId="2" borderId="11" xfId="0" applyFill="1" applyBorder="1"/>
    <xf numFmtId="0" fontId="0" fillId="2" borderId="31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4" xfId="0" applyFill="1" applyBorder="1"/>
    <xf numFmtId="0" fontId="1" fillId="2" borderId="4" xfId="0" applyFont="1" applyFill="1" applyBorder="1"/>
    <xf numFmtId="1" fontId="0" fillId="2" borderId="1" xfId="0" applyNumberFormat="1" applyFill="1" applyBorder="1" applyAlignment="1">
      <alignment horizontal="center"/>
    </xf>
    <xf numFmtId="1" fontId="0" fillId="2" borderId="27" xfId="0" applyNumberFormat="1" applyFill="1" applyBorder="1" applyAlignment="1">
      <alignment horizontal="center"/>
    </xf>
    <xf numFmtId="0" fontId="0" fillId="2" borderId="7" xfId="0" applyFill="1" applyBorder="1"/>
    <xf numFmtId="0" fontId="0" fillId="0" borderId="3" xfId="0" applyBorder="1" applyAlignment="1">
      <alignment wrapText="1"/>
    </xf>
    <xf numFmtId="0" fontId="0" fillId="0" borderId="0" xfId="0" applyFill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5" fillId="0" borderId="13" xfId="0" applyFont="1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1" xfId="0" applyBorder="1" applyAlignment="1"/>
    <xf numFmtId="0" fontId="0" fillId="0" borderId="29" xfId="0" applyBorder="1" applyAlignment="1"/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</a:t>
            </a:r>
            <a:r>
              <a:rPr lang="ru-RU" baseline="0"/>
              <a:t> по группам оценок в 9Б классе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расчеты!$C$3</c:f>
              <c:strCache>
                <c:ptCount val="1"/>
                <c:pt idx="0">
                  <c:v>кол-во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расчеты!$D$2:$G$2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расчеты!$D$3:$G$3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C-4798-B64D-E7876D72BF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6380416"/>
        <c:axId val="76480512"/>
      </c:barChart>
      <c:catAx>
        <c:axId val="76380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6480512"/>
        <c:crosses val="autoZero"/>
        <c:auto val="1"/>
        <c:lblAlgn val="ctr"/>
        <c:lblOffset val="100"/>
        <c:noMultiLvlLbl val="0"/>
      </c:catAx>
      <c:valAx>
        <c:axId val="76480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63804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Процент выполнения тематических блоков (9Б класс)</a:t>
            </a:r>
          </a:p>
          <a:p>
            <a:pPr>
              <a:defRPr/>
            </a:pP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'Лист диагностики'!$D$8:$AC$8</c:f>
              <c:numCache>
                <c:formatCode>General</c:formatCode>
                <c:ptCount val="26"/>
                <c:pt idx="0">
                  <c:v>33.333333333333329</c:v>
                </c:pt>
                <c:pt idx="1">
                  <c:v>8.3333333333333321</c:v>
                </c:pt>
                <c:pt idx="2">
                  <c:v>16.666666666666664</c:v>
                </c:pt>
                <c:pt idx="3">
                  <c:v>8.3333333333333321</c:v>
                </c:pt>
                <c:pt idx="4">
                  <c:v>16.666666666666664</c:v>
                </c:pt>
                <c:pt idx="5">
                  <c:v>8.3333333333333321</c:v>
                </c:pt>
                <c:pt idx="6">
                  <c:v>8.3333333333333321</c:v>
                </c:pt>
                <c:pt idx="7">
                  <c:v>8.3333333333333321</c:v>
                </c:pt>
                <c:pt idx="8">
                  <c:v>25</c:v>
                </c:pt>
                <c:pt idx="9">
                  <c:v>0</c:v>
                </c:pt>
                <c:pt idx="10">
                  <c:v>16.666666666666664</c:v>
                </c:pt>
                <c:pt idx="11">
                  <c:v>16.666666666666664</c:v>
                </c:pt>
                <c:pt idx="12">
                  <c:v>16.666666666666664</c:v>
                </c:pt>
                <c:pt idx="13">
                  <c:v>16.666666666666664</c:v>
                </c:pt>
                <c:pt idx="14">
                  <c:v>33.333333333333329</c:v>
                </c:pt>
                <c:pt idx="15">
                  <c:v>16.666666666666664</c:v>
                </c:pt>
                <c:pt idx="16">
                  <c:v>8.3333333333333321</c:v>
                </c:pt>
                <c:pt idx="17">
                  <c:v>16.666666666666664</c:v>
                </c:pt>
                <c:pt idx="18">
                  <c:v>16.666666666666664</c:v>
                </c:pt>
                <c:pt idx="19">
                  <c:v>8.3333333333333321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3-4A89-89A9-30BB84A7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88064"/>
        <c:axId val="76510336"/>
      </c:barChart>
      <c:catAx>
        <c:axId val="76488064"/>
        <c:scaling>
          <c:orientation val="minMax"/>
        </c:scaling>
        <c:delete val="0"/>
        <c:axPos val="b"/>
        <c:majorTickMark val="out"/>
        <c:minorTickMark val="none"/>
        <c:tickLblPos val="nextTo"/>
        <c:crossAx val="76510336"/>
        <c:crosses val="autoZero"/>
        <c:auto val="1"/>
        <c:lblAlgn val="ctr"/>
        <c:lblOffset val="100"/>
        <c:noMultiLvlLbl val="0"/>
      </c:catAx>
      <c:valAx>
        <c:axId val="76510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8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1428750</xdr:colOff>
      <xdr:row>5</xdr:row>
      <xdr:rowOff>95249</xdr:rowOff>
    </xdr:from>
    <xdr:to>
      <xdr:col>8</xdr:col>
      <xdr:colOff>857250</xdr:colOff>
      <xdr:row>15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952500</xdr:colOff>
      <xdr:row>4</xdr:row>
      <xdr:rowOff>247649</xdr:rowOff>
    </xdr:from>
    <xdr:to>
      <xdr:col>17</xdr:col>
      <xdr:colOff>9525</xdr:colOff>
      <xdr:row>15</xdr:row>
      <xdr:rowOff>123824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workbookViewId="0">
      <selection activeCell="Q16" sqref="Q16"/>
    </sheetView>
  </sheetViews>
  <sheetFormatPr defaultRowHeight="15" x14ac:dyDescent="0.25"/>
  <cols>
    <col min="1" max="1" width="4.28515625" customWidth="1"/>
    <col min="2" max="2" width="21.85546875" customWidth="1"/>
    <col min="3" max="3" width="10.28515625" customWidth="1"/>
    <col min="4" max="20" width="4.28515625" customWidth="1"/>
    <col min="21" max="28" width="3.7109375" customWidth="1"/>
    <col min="29" max="29" width="3.5703125" customWidth="1"/>
    <col min="30" max="30" width="5.85546875" customWidth="1"/>
    <col min="31" max="31" width="4.5703125" customWidth="1"/>
  </cols>
  <sheetData>
    <row r="1" spans="1:35" ht="21.75" thickBot="1" x14ac:dyDescent="0.4">
      <c r="A1" s="56" t="s">
        <v>82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5" ht="15.75" thickBot="1" x14ac:dyDescent="0.3"/>
    <row r="3" spans="1:35" ht="15.75" thickBot="1" x14ac:dyDescent="0.3">
      <c r="A3" s="60" t="s">
        <v>0</v>
      </c>
      <c r="B3" s="62" t="s">
        <v>1</v>
      </c>
      <c r="C3" s="62" t="s">
        <v>6</v>
      </c>
      <c r="D3" s="58" t="s">
        <v>4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9"/>
      <c r="X3" s="57" t="s">
        <v>5</v>
      </c>
      <c r="Y3" s="58"/>
      <c r="Z3" s="58"/>
      <c r="AA3" s="58"/>
      <c r="AB3" s="58"/>
      <c r="AC3" s="59"/>
      <c r="AD3" s="58" t="s">
        <v>81</v>
      </c>
      <c r="AE3" s="58"/>
      <c r="AF3" s="55" t="s">
        <v>20</v>
      </c>
      <c r="AG3" s="55" t="s">
        <v>19</v>
      </c>
      <c r="AH3" s="55" t="s">
        <v>18</v>
      </c>
      <c r="AI3" s="55" t="s">
        <v>17</v>
      </c>
    </row>
    <row r="4" spans="1:35" ht="15.75" thickBot="1" x14ac:dyDescent="0.3">
      <c r="A4" s="61"/>
      <c r="B4" s="63"/>
      <c r="C4" s="64"/>
      <c r="D4" s="23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4">
        <v>18</v>
      </c>
      <c r="V4" s="24">
        <v>19</v>
      </c>
      <c r="W4" s="25">
        <v>20</v>
      </c>
      <c r="X4" s="23">
        <v>21</v>
      </c>
      <c r="Y4" s="24">
        <v>22</v>
      </c>
      <c r="Z4" s="24">
        <v>23</v>
      </c>
      <c r="AA4" s="24">
        <v>24</v>
      </c>
      <c r="AB4" s="24">
        <v>25</v>
      </c>
      <c r="AC4" s="25">
        <v>26</v>
      </c>
      <c r="AD4" s="2" t="s">
        <v>2</v>
      </c>
      <c r="AE4" s="20" t="s">
        <v>3</v>
      </c>
      <c r="AF4" s="55"/>
      <c r="AG4" s="55"/>
      <c r="AH4" s="55"/>
      <c r="AI4" s="55"/>
    </row>
    <row r="5" spans="1:35" x14ac:dyDescent="0.25">
      <c r="A5" s="2">
        <v>1</v>
      </c>
      <c r="B5" s="17"/>
      <c r="C5" s="20">
        <v>8</v>
      </c>
      <c r="D5" s="22">
        <v>2</v>
      </c>
      <c r="E5" s="2">
        <v>0</v>
      </c>
      <c r="F5" s="2">
        <v>1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1</v>
      </c>
      <c r="O5" s="2">
        <v>1</v>
      </c>
      <c r="P5" s="2">
        <v>1</v>
      </c>
      <c r="Q5" s="2">
        <v>1</v>
      </c>
      <c r="R5" s="2">
        <v>2</v>
      </c>
      <c r="S5" s="2">
        <v>1</v>
      </c>
      <c r="T5" s="2">
        <v>0</v>
      </c>
      <c r="U5" s="2">
        <v>1</v>
      </c>
      <c r="V5" s="2">
        <v>1</v>
      </c>
      <c r="W5" s="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40">
        <f>D5+E5+F5+G5+H5+I5+J5+K5+L5+M5+N5+O5+P5+Q5+R5+S5+T5+U5+V5+W5+X5+Y5+Z5+AA5+AB5+AC5</f>
        <v>14</v>
      </c>
      <c r="AE5" s="1">
        <v>3</v>
      </c>
      <c r="AF5" s="41">
        <f>IF(AE5=2,1,0)</f>
        <v>0</v>
      </c>
      <c r="AG5" s="41">
        <f>IF(AE5=3,1,0)</f>
        <v>1</v>
      </c>
      <c r="AH5" s="41">
        <f>IF(AE5=4,1,0)</f>
        <v>0</v>
      </c>
      <c r="AI5" s="41">
        <f>IF(AE5=5,1,0)</f>
        <v>0</v>
      </c>
    </row>
    <row r="6" spans="1:35" ht="15.75" thickBot="1" x14ac:dyDescent="0.3">
      <c r="A6" s="1">
        <v>7</v>
      </c>
      <c r="B6" s="17"/>
      <c r="C6" s="3">
        <v>1</v>
      </c>
      <c r="D6" s="21">
        <v>2</v>
      </c>
      <c r="E6" s="1">
        <v>1</v>
      </c>
      <c r="F6" s="21">
        <v>1</v>
      </c>
      <c r="G6" s="1">
        <v>1</v>
      </c>
      <c r="H6" s="21">
        <v>1</v>
      </c>
      <c r="I6" s="1">
        <v>1</v>
      </c>
      <c r="J6" s="21">
        <v>1</v>
      </c>
      <c r="K6" s="1">
        <v>1</v>
      </c>
      <c r="L6" s="21">
        <v>2</v>
      </c>
      <c r="M6" s="1">
        <v>0</v>
      </c>
      <c r="N6" s="21">
        <v>1</v>
      </c>
      <c r="O6" s="1">
        <v>1</v>
      </c>
      <c r="P6" s="21">
        <v>1</v>
      </c>
      <c r="Q6" s="1">
        <v>1</v>
      </c>
      <c r="R6" s="21">
        <v>2</v>
      </c>
      <c r="S6" s="1">
        <v>1</v>
      </c>
      <c r="T6" s="21">
        <v>1</v>
      </c>
      <c r="U6" s="1">
        <v>1</v>
      </c>
      <c r="V6" s="21">
        <v>1</v>
      </c>
      <c r="W6" s="1">
        <v>1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40">
        <f>D6+E6+F6+G6+H6+I6+J6+K6+L6+M6+N6+O6+P6+Q6+R6+S6+T6+U6+V6+W6+X6+Y6+AA6+AB6+AC6</f>
        <v>22</v>
      </c>
      <c r="AE6" s="1">
        <v>4</v>
      </c>
      <c r="AF6" s="41">
        <f t="shared" ref="AF6" si="0">IF(AE6=2,1,0)</f>
        <v>0</v>
      </c>
      <c r="AG6" s="41">
        <f t="shared" ref="AG6" si="1">IF(AE6=3,1,0)</f>
        <v>0</v>
      </c>
      <c r="AH6" s="41">
        <f t="shared" ref="AH6" si="2">IF(AE6=4,1,0)</f>
        <v>1</v>
      </c>
      <c r="AI6" s="41">
        <f t="shared" ref="AI6" si="3">IF(AE6=5,1,0)</f>
        <v>0</v>
      </c>
    </row>
    <row r="7" spans="1:35" ht="15.75" thickBot="1" x14ac:dyDescent="0.3">
      <c r="A7" s="34" t="s">
        <v>7</v>
      </c>
      <c r="B7" s="35"/>
      <c r="C7" s="35"/>
      <c r="D7" s="36">
        <f t="shared" ref="D7:AC7" si="4">SUM(D5:D6)</f>
        <v>4</v>
      </c>
      <c r="E7" s="37">
        <f t="shared" si="4"/>
        <v>1</v>
      </c>
      <c r="F7" s="37">
        <f t="shared" si="4"/>
        <v>2</v>
      </c>
      <c r="G7" s="37">
        <f t="shared" si="4"/>
        <v>1</v>
      </c>
      <c r="H7" s="37">
        <f t="shared" si="4"/>
        <v>2</v>
      </c>
      <c r="I7" s="37">
        <f t="shared" si="4"/>
        <v>1</v>
      </c>
      <c r="J7" s="37">
        <f t="shared" si="4"/>
        <v>1</v>
      </c>
      <c r="K7" s="37">
        <f t="shared" si="4"/>
        <v>1</v>
      </c>
      <c r="L7" s="37">
        <f t="shared" si="4"/>
        <v>3</v>
      </c>
      <c r="M7" s="37">
        <f t="shared" si="4"/>
        <v>0</v>
      </c>
      <c r="N7" s="37">
        <f t="shared" si="4"/>
        <v>2</v>
      </c>
      <c r="O7" s="37">
        <f t="shared" si="4"/>
        <v>2</v>
      </c>
      <c r="P7" s="37">
        <f t="shared" si="4"/>
        <v>2</v>
      </c>
      <c r="Q7" s="37">
        <f t="shared" si="4"/>
        <v>2</v>
      </c>
      <c r="R7" s="37">
        <f t="shared" si="4"/>
        <v>4</v>
      </c>
      <c r="S7" s="37">
        <f t="shared" si="4"/>
        <v>2</v>
      </c>
      <c r="T7" s="37">
        <f t="shared" si="4"/>
        <v>1</v>
      </c>
      <c r="U7" s="37">
        <f t="shared" si="4"/>
        <v>2</v>
      </c>
      <c r="V7" s="37">
        <f t="shared" si="4"/>
        <v>2</v>
      </c>
      <c r="W7" s="38">
        <f t="shared" si="4"/>
        <v>1</v>
      </c>
      <c r="X7" s="36">
        <f t="shared" si="4"/>
        <v>0</v>
      </c>
      <c r="Y7" s="37">
        <f t="shared" si="4"/>
        <v>0</v>
      </c>
      <c r="Z7" s="37">
        <f t="shared" si="4"/>
        <v>0</v>
      </c>
      <c r="AA7" s="37">
        <f t="shared" si="4"/>
        <v>0</v>
      </c>
      <c r="AB7" s="37">
        <f t="shared" si="4"/>
        <v>0</v>
      </c>
      <c r="AC7" s="38">
        <f t="shared" si="4"/>
        <v>0</v>
      </c>
      <c r="AF7" s="40">
        <f>SUM(AF5:AF6)</f>
        <v>0</v>
      </c>
      <c r="AG7" s="40">
        <f>SUM(AG5:AG6)</f>
        <v>1</v>
      </c>
      <c r="AH7" s="40">
        <f>SUM(AH5:AH6)</f>
        <v>1</v>
      </c>
      <c r="AI7" s="40">
        <f>SUM(AI5:AI6)</f>
        <v>0</v>
      </c>
    </row>
    <row r="8" spans="1:35" ht="15.75" thickBot="1" x14ac:dyDescent="0.3">
      <c r="A8" s="34" t="s">
        <v>8</v>
      </c>
      <c r="B8" s="35"/>
      <c r="C8" s="35"/>
      <c r="D8" s="39">
        <f>(D7/12)*100</f>
        <v>33.333333333333329</v>
      </c>
      <c r="E8" s="39">
        <f t="shared" ref="E8:AC8" si="5">(E7/12)*100</f>
        <v>8.3333333333333321</v>
      </c>
      <c r="F8" s="39">
        <f t="shared" si="5"/>
        <v>16.666666666666664</v>
      </c>
      <c r="G8" s="39">
        <f t="shared" si="5"/>
        <v>8.3333333333333321</v>
      </c>
      <c r="H8" s="39">
        <f t="shared" si="5"/>
        <v>16.666666666666664</v>
      </c>
      <c r="I8" s="39">
        <f t="shared" si="5"/>
        <v>8.3333333333333321</v>
      </c>
      <c r="J8" s="39">
        <f t="shared" si="5"/>
        <v>8.3333333333333321</v>
      </c>
      <c r="K8" s="39">
        <f t="shared" si="5"/>
        <v>8.3333333333333321</v>
      </c>
      <c r="L8" s="39">
        <f t="shared" si="5"/>
        <v>25</v>
      </c>
      <c r="M8" s="39">
        <f t="shared" si="5"/>
        <v>0</v>
      </c>
      <c r="N8" s="39">
        <f t="shared" si="5"/>
        <v>16.666666666666664</v>
      </c>
      <c r="O8" s="39">
        <f t="shared" si="5"/>
        <v>16.666666666666664</v>
      </c>
      <c r="P8" s="39">
        <f t="shared" si="5"/>
        <v>16.666666666666664</v>
      </c>
      <c r="Q8" s="39">
        <f t="shared" si="5"/>
        <v>16.666666666666664</v>
      </c>
      <c r="R8" s="39">
        <f t="shared" si="5"/>
        <v>33.333333333333329</v>
      </c>
      <c r="S8" s="39">
        <f t="shared" si="5"/>
        <v>16.666666666666664</v>
      </c>
      <c r="T8" s="39">
        <f t="shared" si="5"/>
        <v>8.3333333333333321</v>
      </c>
      <c r="U8" s="39">
        <f t="shared" si="5"/>
        <v>16.666666666666664</v>
      </c>
      <c r="V8" s="39">
        <f t="shared" si="5"/>
        <v>16.666666666666664</v>
      </c>
      <c r="W8" s="42">
        <f t="shared" si="5"/>
        <v>8.3333333333333321</v>
      </c>
      <c r="X8" s="39">
        <f>(X7/24)*100</f>
        <v>0</v>
      </c>
      <c r="Y8" s="39">
        <f t="shared" si="5"/>
        <v>0</v>
      </c>
      <c r="Z8" s="39">
        <f t="shared" si="5"/>
        <v>0</v>
      </c>
      <c r="AA8" s="39">
        <f t="shared" si="5"/>
        <v>0</v>
      </c>
      <c r="AB8" s="39">
        <f t="shared" si="5"/>
        <v>0</v>
      </c>
      <c r="AC8" s="42">
        <f t="shared" si="5"/>
        <v>0</v>
      </c>
    </row>
    <row r="9" spans="1:35" ht="15.75" thickBot="1" x14ac:dyDescent="0.3"/>
    <row r="10" spans="1:35" ht="30.75" thickBot="1" x14ac:dyDescent="0.3">
      <c r="B10" s="52" t="s">
        <v>55</v>
      </c>
      <c r="C10" s="51"/>
      <c r="D10" s="53"/>
    </row>
  </sheetData>
  <sortState xmlns:xlrd2="http://schemas.microsoft.com/office/spreadsheetml/2017/richdata2" ref="B27:B38">
    <sortCondition ref="B27"/>
  </sortState>
  <mergeCells count="11">
    <mergeCell ref="AF3:AF4"/>
    <mergeCell ref="AG3:AG4"/>
    <mergeCell ref="AH3:AH4"/>
    <mergeCell ref="AI3:AI4"/>
    <mergeCell ref="A1:AE1"/>
    <mergeCell ref="X3:AC3"/>
    <mergeCell ref="AD3:AE3"/>
    <mergeCell ref="A3:A4"/>
    <mergeCell ref="B3:B4"/>
    <mergeCell ref="C3:C4"/>
    <mergeCell ref="D3:W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O20" sqref="O20"/>
    </sheetView>
  </sheetViews>
  <sheetFormatPr defaultRowHeight="15" x14ac:dyDescent="0.25"/>
  <cols>
    <col min="1" max="1" width="8.140625" bestFit="1" customWidth="1"/>
    <col min="2" max="2" width="9.42578125" bestFit="1" customWidth="1"/>
    <col min="3" max="3" width="25.5703125" bestFit="1" customWidth="1"/>
    <col min="4" max="4" width="13" bestFit="1" customWidth="1"/>
    <col min="5" max="5" width="14.28515625" bestFit="1" customWidth="1"/>
    <col min="7" max="7" width="11.85546875" bestFit="1" customWidth="1"/>
    <col min="8" max="8" width="10.85546875" bestFit="1" customWidth="1"/>
    <col min="9" max="9" width="49.85546875" bestFit="1" customWidth="1"/>
  </cols>
  <sheetData>
    <row r="1" spans="1:9" ht="15.75" thickBot="1" x14ac:dyDescent="0.3"/>
    <row r="2" spans="1:9" ht="18.75" x14ac:dyDescent="0.3">
      <c r="A2" s="65" t="s">
        <v>42</v>
      </c>
      <c r="B2" s="66"/>
      <c r="C2" s="4" t="s">
        <v>16</v>
      </c>
      <c r="D2" s="5" t="s">
        <v>17</v>
      </c>
      <c r="E2" s="5" t="s">
        <v>18</v>
      </c>
      <c r="F2" s="5" t="s">
        <v>19</v>
      </c>
      <c r="G2" s="6" t="s">
        <v>20</v>
      </c>
    </row>
    <row r="3" spans="1:9" ht="19.5" thickBot="1" x14ac:dyDescent="0.35">
      <c r="A3" s="67"/>
      <c r="B3" s="68"/>
      <c r="C3" s="7" t="s">
        <v>21</v>
      </c>
      <c r="D3" s="44">
        <f>'Лист диагностики'!AI7</f>
        <v>0</v>
      </c>
      <c r="E3" s="44">
        <f>'Лист диагностики'!AH7</f>
        <v>1</v>
      </c>
      <c r="F3" s="44">
        <f>'Лист диагностики'!AG7</f>
        <v>1</v>
      </c>
      <c r="G3" s="45">
        <f>'Лист диагностики'!AF7</f>
        <v>0</v>
      </c>
    </row>
    <row r="4" spans="1:9" ht="19.5" thickBot="1" x14ac:dyDescent="0.35">
      <c r="A4" s="8" t="s">
        <v>0</v>
      </c>
      <c r="B4" s="28" t="s">
        <v>9</v>
      </c>
      <c r="C4" s="26"/>
      <c r="D4" s="31" t="s">
        <v>10</v>
      </c>
      <c r="E4" s="30" t="s">
        <v>11</v>
      </c>
      <c r="F4" s="29" t="s">
        <v>12</v>
      </c>
      <c r="G4" s="29" t="s">
        <v>13</v>
      </c>
      <c r="H4" s="9" t="s">
        <v>14</v>
      </c>
      <c r="I4" s="10" t="s">
        <v>15</v>
      </c>
    </row>
    <row r="5" spans="1:9" ht="19.5" thickBot="1" x14ac:dyDescent="0.35">
      <c r="A5" s="22">
        <v>1</v>
      </c>
      <c r="B5" s="43">
        <f>'Лист диагностики'!AD5</f>
        <v>14</v>
      </c>
      <c r="C5" s="27"/>
      <c r="D5" s="42">
        <f>MIN(B5:B6)</f>
        <v>14</v>
      </c>
      <c r="E5" s="46">
        <f>MAX(B5:B6)</f>
        <v>22</v>
      </c>
      <c r="F5" s="47" t="e">
        <f>MODE(B5:B6)</f>
        <v>#N/A</v>
      </c>
      <c r="G5" s="47">
        <f>MEDIAN(B5:B6)</f>
        <v>18</v>
      </c>
      <c r="H5" s="47">
        <f>AVERAGE(B5:B6)</f>
        <v>18</v>
      </c>
      <c r="I5" s="48" t="str">
        <f>IF(G5&gt;H5,"работа выполнялась легко",(IF(G5=H5,"норма выполнения работы","выполнялась сложно")))</f>
        <v>норма выполнения работы</v>
      </c>
    </row>
    <row r="6" spans="1:9" x14ac:dyDescent="0.25">
      <c r="A6" s="21">
        <v>7</v>
      </c>
      <c r="B6" s="43">
        <f>'Лист диагностики'!AD6</f>
        <v>22</v>
      </c>
      <c r="C6" s="27"/>
    </row>
  </sheetData>
  <sortState xmlns:xlrd2="http://schemas.microsoft.com/office/spreadsheetml/2017/richdata2" ref="A5:I21">
    <sortCondition ref="C4"/>
  </sortState>
  <mergeCells count="1">
    <mergeCell ref="A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topLeftCell="C12" workbookViewId="0">
      <selection activeCell="F28" sqref="F28"/>
    </sheetView>
  </sheetViews>
  <sheetFormatPr defaultRowHeight="15" x14ac:dyDescent="0.25"/>
  <cols>
    <col min="1" max="1" width="5.42578125" customWidth="1"/>
    <col min="2" max="2" width="80.140625" customWidth="1"/>
    <col min="3" max="3" width="21" bestFit="1" customWidth="1"/>
    <col min="4" max="4" width="3" customWidth="1"/>
    <col min="5" max="5" width="8.7109375" bestFit="1" customWidth="1"/>
    <col min="6" max="6" width="101.42578125" customWidth="1"/>
    <col min="7" max="7" width="27.140625" bestFit="1" customWidth="1"/>
  </cols>
  <sheetData>
    <row r="1" spans="1:7" ht="26.25" x14ac:dyDescent="0.4">
      <c r="A1" s="69" t="s">
        <v>43</v>
      </c>
      <c r="B1" s="69"/>
      <c r="C1" s="69"/>
      <c r="E1" s="69" t="s">
        <v>44</v>
      </c>
      <c r="F1" s="69"/>
      <c r="G1" s="69"/>
    </row>
    <row r="2" spans="1:7" ht="39" customHeight="1" thickBot="1" x14ac:dyDescent="0.35">
      <c r="A2" s="15" t="s">
        <v>0</v>
      </c>
      <c r="B2" s="16" t="s">
        <v>22</v>
      </c>
      <c r="C2" s="16" t="s">
        <v>23</v>
      </c>
      <c r="E2" s="16" t="s">
        <v>0</v>
      </c>
      <c r="F2" s="16" t="s">
        <v>22</v>
      </c>
      <c r="G2" s="16" t="s">
        <v>23</v>
      </c>
    </row>
    <row r="3" spans="1:7" ht="27.75" customHeight="1" thickBot="1" x14ac:dyDescent="0.3">
      <c r="A3" s="1">
        <v>1</v>
      </c>
      <c r="B3" s="12" t="s">
        <v>47</v>
      </c>
      <c r="C3" s="49" t="e">
        <f>'Лист диагностики'!#REF!</f>
        <v>#REF!</v>
      </c>
      <c r="E3" s="1">
        <v>1</v>
      </c>
      <c r="F3" s="12" t="s">
        <v>56</v>
      </c>
      <c r="G3" s="40">
        <f>'Лист диагностики'!D8</f>
        <v>33.333333333333329</v>
      </c>
    </row>
    <row r="4" spans="1:7" ht="22.5" customHeight="1" thickBot="1" x14ac:dyDescent="0.3">
      <c r="A4" s="1">
        <v>2</v>
      </c>
      <c r="B4" s="13" t="s">
        <v>48</v>
      </c>
      <c r="C4" s="49" t="e">
        <f>'Лист диагностики'!#REF!</f>
        <v>#REF!</v>
      </c>
      <c r="E4" s="1">
        <v>2</v>
      </c>
      <c r="F4" s="13" t="s">
        <v>57</v>
      </c>
      <c r="G4" s="40">
        <f>'Лист диагностики'!E8</f>
        <v>8.3333333333333321</v>
      </c>
    </row>
    <row r="5" spans="1:7" ht="15.75" thickBot="1" x14ac:dyDescent="0.3">
      <c r="A5" s="1">
        <v>3</v>
      </c>
      <c r="B5" s="13" t="s">
        <v>49</v>
      </c>
      <c r="C5" s="49" t="e">
        <f>'Лист диагностики'!#REF!</f>
        <v>#REF!</v>
      </c>
      <c r="E5" s="1">
        <v>3</v>
      </c>
      <c r="F5" s="13" t="s">
        <v>58</v>
      </c>
      <c r="G5" s="40">
        <f>'Лист диагностики'!F8</f>
        <v>16.666666666666664</v>
      </c>
    </row>
    <row r="6" spans="1:7" ht="27.75" customHeight="1" thickBot="1" x14ac:dyDescent="0.3">
      <c r="A6" s="1">
        <v>4</v>
      </c>
      <c r="B6" s="14" t="s">
        <v>24</v>
      </c>
      <c r="C6" s="49" t="e">
        <f>'Лист диагностики'!#REF!</f>
        <v>#REF!</v>
      </c>
      <c r="E6" s="1">
        <v>4</v>
      </c>
      <c r="F6" s="14" t="s">
        <v>59</v>
      </c>
      <c r="G6" s="40">
        <f>'Лист диагностики'!G8</f>
        <v>8.3333333333333321</v>
      </c>
    </row>
    <row r="7" spans="1:7" ht="27.75" customHeight="1" thickBot="1" x14ac:dyDescent="0.3">
      <c r="A7" s="1">
        <v>5</v>
      </c>
      <c r="B7" s="14" t="s">
        <v>25</v>
      </c>
      <c r="C7" s="49" t="e">
        <f>'Лист диагностики'!#REF!</f>
        <v>#REF!</v>
      </c>
      <c r="E7" s="1">
        <v>5</v>
      </c>
      <c r="F7" s="14" t="s">
        <v>60</v>
      </c>
      <c r="G7" s="40">
        <f>'Лист диагностики'!H8</f>
        <v>16.666666666666664</v>
      </c>
    </row>
    <row r="8" spans="1:7" ht="15.75" thickBot="1" x14ac:dyDescent="0.3">
      <c r="A8" s="1">
        <v>6</v>
      </c>
      <c r="B8" s="14" t="s">
        <v>26</v>
      </c>
      <c r="C8" s="49" t="e">
        <f>'Лист диагностики'!#REF!</f>
        <v>#REF!</v>
      </c>
      <c r="E8" s="1">
        <v>6</v>
      </c>
      <c r="F8" s="14" t="s">
        <v>61</v>
      </c>
      <c r="G8" s="40">
        <f>'Лист диагностики'!I8</f>
        <v>8.3333333333333321</v>
      </c>
    </row>
    <row r="9" spans="1:7" ht="27.75" customHeight="1" thickBot="1" x14ac:dyDescent="0.3">
      <c r="A9" s="1">
        <v>7</v>
      </c>
      <c r="B9" s="14" t="s">
        <v>27</v>
      </c>
      <c r="C9" s="49" t="e">
        <f>'Лист диагностики'!#REF!</f>
        <v>#REF!</v>
      </c>
      <c r="E9" s="1">
        <v>7</v>
      </c>
      <c r="F9" s="14" t="s">
        <v>62</v>
      </c>
      <c r="G9" s="40">
        <f>'Лист диагностики'!J8</f>
        <v>8.3333333333333321</v>
      </c>
    </row>
    <row r="10" spans="1:7" ht="27.75" customHeight="1" thickBot="1" x14ac:dyDescent="0.3">
      <c r="A10" s="1">
        <v>8</v>
      </c>
      <c r="B10" s="14" t="s">
        <v>28</v>
      </c>
      <c r="C10" s="49" t="e">
        <f>'Лист диагностики'!#REF!</f>
        <v>#REF!</v>
      </c>
      <c r="E10" s="1">
        <v>8</v>
      </c>
      <c r="F10" s="14" t="s">
        <v>63</v>
      </c>
      <c r="G10" s="40">
        <f>'Лист диагностики'!K8</f>
        <v>8.3333333333333321</v>
      </c>
    </row>
    <row r="11" spans="1:7" ht="27.75" customHeight="1" thickBot="1" x14ac:dyDescent="0.3">
      <c r="A11" s="1">
        <v>9</v>
      </c>
      <c r="B11" s="14" t="s">
        <v>29</v>
      </c>
      <c r="C11" s="49" t="e">
        <f>'Лист диагностики'!#REF!</f>
        <v>#REF!</v>
      </c>
      <c r="E11" s="1">
        <v>9</v>
      </c>
      <c r="F11" s="14" t="s">
        <v>64</v>
      </c>
      <c r="G11" s="40">
        <f>'Лист диагностики'!L8</f>
        <v>25</v>
      </c>
    </row>
    <row r="12" spans="1:7" ht="15.75" thickBot="1" x14ac:dyDescent="0.3">
      <c r="A12" s="1">
        <v>10</v>
      </c>
      <c r="B12" s="32" t="s">
        <v>30</v>
      </c>
      <c r="C12" s="49" t="e">
        <f>'Лист диагностики'!#REF!</f>
        <v>#REF!</v>
      </c>
      <c r="E12" s="1">
        <v>10</v>
      </c>
      <c r="F12" s="14" t="s">
        <v>63</v>
      </c>
      <c r="G12" s="40">
        <f>'Лист диагностики'!M8</f>
        <v>0</v>
      </c>
    </row>
    <row r="13" spans="1:7" ht="15.75" thickBot="1" x14ac:dyDescent="0.3">
      <c r="A13" s="3">
        <v>11</v>
      </c>
      <c r="B13" s="33" t="s">
        <v>50</v>
      </c>
      <c r="C13" s="50" t="e">
        <f>'Лист диагностики'!#REF!</f>
        <v>#REF!</v>
      </c>
      <c r="E13" s="1">
        <v>11</v>
      </c>
      <c r="F13" s="33" t="s">
        <v>65</v>
      </c>
      <c r="G13" s="40">
        <f>'Лист диагностики'!N8</f>
        <v>16.666666666666664</v>
      </c>
    </row>
    <row r="14" spans="1:7" ht="15.75" thickBot="1" x14ac:dyDescent="0.3">
      <c r="A14" s="1">
        <v>12</v>
      </c>
      <c r="B14" s="14" t="s">
        <v>31</v>
      </c>
      <c r="C14" s="49" t="e">
        <f>'Лист диагностики'!#REF!</f>
        <v>#REF!</v>
      </c>
      <c r="E14" s="1">
        <v>12</v>
      </c>
      <c r="F14" s="14" t="s">
        <v>66</v>
      </c>
      <c r="G14" s="40">
        <f>'Лист диагностики'!O8</f>
        <v>16.666666666666664</v>
      </c>
    </row>
    <row r="15" spans="1:7" ht="27.75" customHeight="1" thickBot="1" x14ac:dyDescent="0.3">
      <c r="A15" s="1">
        <v>13</v>
      </c>
      <c r="B15" s="14" t="s">
        <v>32</v>
      </c>
      <c r="C15" s="49" t="e">
        <f>'Лист диагностики'!#REF!</f>
        <v>#REF!</v>
      </c>
      <c r="E15" s="1">
        <v>13</v>
      </c>
      <c r="F15" s="14" t="s">
        <v>67</v>
      </c>
      <c r="G15" s="40">
        <f>'Лист диагностики'!P8</f>
        <v>16.666666666666664</v>
      </c>
    </row>
    <row r="16" spans="1:7" ht="15.75" thickBot="1" x14ac:dyDescent="0.3">
      <c r="A16" s="1">
        <v>14</v>
      </c>
      <c r="B16" s="14" t="s">
        <v>33</v>
      </c>
      <c r="C16" s="49" t="e">
        <f>'Лист диагностики'!#REF!</f>
        <v>#REF!</v>
      </c>
      <c r="E16" s="1">
        <v>14</v>
      </c>
      <c r="F16" s="14" t="s">
        <v>68</v>
      </c>
      <c r="G16" s="40">
        <f>'Лист диагностики'!Q8</f>
        <v>16.666666666666664</v>
      </c>
    </row>
    <row r="17" spans="1:7" ht="27.75" customHeight="1" thickBot="1" x14ac:dyDescent="0.3">
      <c r="A17" s="1">
        <v>15</v>
      </c>
      <c r="B17" s="14" t="s">
        <v>34</v>
      </c>
      <c r="C17" s="49" t="e">
        <f>'Лист диагностики'!#REF!</f>
        <v>#REF!</v>
      </c>
      <c r="E17" s="1">
        <v>15</v>
      </c>
      <c r="F17" s="14" t="s">
        <v>69</v>
      </c>
      <c r="G17" s="40">
        <f>'Лист диагностики'!R8</f>
        <v>33.333333333333329</v>
      </c>
    </row>
    <row r="18" spans="1:7" ht="30.75" thickBot="1" x14ac:dyDescent="0.3">
      <c r="A18" s="1">
        <v>16</v>
      </c>
      <c r="B18" s="14" t="s">
        <v>51</v>
      </c>
      <c r="C18" s="49" t="e">
        <f>'Лист диагностики'!#REF!</f>
        <v>#REF!</v>
      </c>
      <c r="E18" s="1">
        <v>16</v>
      </c>
      <c r="F18" s="14" t="s">
        <v>70</v>
      </c>
      <c r="G18" s="40">
        <f>'Лист диагностики'!S8</f>
        <v>16.666666666666664</v>
      </c>
    </row>
    <row r="19" spans="1:7" ht="27.75" customHeight="1" thickBot="1" x14ac:dyDescent="0.3">
      <c r="A19" s="1">
        <v>17</v>
      </c>
      <c r="B19" s="14" t="s">
        <v>52</v>
      </c>
      <c r="C19" s="49" t="e">
        <f>'Лист диагностики'!#REF!</f>
        <v>#REF!</v>
      </c>
      <c r="E19" s="1">
        <v>17</v>
      </c>
      <c r="F19" s="14" t="s">
        <v>71</v>
      </c>
      <c r="G19" s="40">
        <f>'Лист диагностики'!T8</f>
        <v>8.3333333333333321</v>
      </c>
    </row>
    <row r="20" spans="1:7" ht="27.75" customHeight="1" thickBot="1" x14ac:dyDescent="0.3">
      <c r="A20" s="1">
        <v>18</v>
      </c>
      <c r="B20" s="14" t="s">
        <v>53</v>
      </c>
      <c r="C20" s="49" t="e">
        <f>'Лист диагностики'!#REF!</f>
        <v>#REF!</v>
      </c>
      <c r="E20" s="1">
        <v>18</v>
      </c>
      <c r="F20" s="14" t="s">
        <v>72</v>
      </c>
      <c r="G20" s="40">
        <f>'Лист диагностики'!U8</f>
        <v>16.666666666666664</v>
      </c>
    </row>
    <row r="21" spans="1:7" ht="32.25" customHeight="1" thickBot="1" x14ac:dyDescent="0.3">
      <c r="A21" s="1">
        <v>19</v>
      </c>
      <c r="B21" s="14" t="s">
        <v>54</v>
      </c>
      <c r="C21" s="49" t="e">
        <f>'Лист диагностики'!#REF!</f>
        <v>#REF!</v>
      </c>
      <c r="E21" s="1">
        <v>19</v>
      </c>
      <c r="F21" s="14" t="s">
        <v>73</v>
      </c>
      <c r="G21" s="40">
        <f>'Лист диагностики'!V8</f>
        <v>16.666666666666664</v>
      </c>
    </row>
    <row r="22" spans="1:7" ht="27.75" customHeight="1" thickBot="1" x14ac:dyDescent="0.3">
      <c r="A22" s="1">
        <v>20</v>
      </c>
      <c r="B22" s="13" t="s">
        <v>35</v>
      </c>
      <c r="C22" s="49" t="e">
        <f>'Лист диагностики'!#REF!</f>
        <v>#REF!</v>
      </c>
      <c r="E22" s="1">
        <v>20</v>
      </c>
      <c r="F22" s="13" t="s">
        <v>74</v>
      </c>
      <c r="G22" s="40">
        <f>'Лист диагностики'!W8</f>
        <v>8.3333333333333321</v>
      </c>
    </row>
    <row r="23" spans="1:7" ht="27.75" customHeight="1" thickBot="1" x14ac:dyDescent="0.3">
      <c r="A23" s="1">
        <v>21</v>
      </c>
      <c r="B23" s="13" t="s">
        <v>41</v>
      </c>
      <c r="C23" s="49" t="e">
        <f>'Лист диагностики'!#REF!</f>
        <v>#REF!</v>
      </c>
      <c r="E23" s="1">
        <v>21</v>
      </c>
      <c r="F23" s="13" t="s">
        <v>75</v>
      </c>
      <c r="G23" s="40">
        <f>'Лист диагностики'!X8</f>
        <v>0</v>
      </c>
    </row>
    <row r="24" spans="1:7" ht="27.75" customHeight="1" thickBot="1" x14ac:dyDescent="0.3">
      <c r="A24" s="1">
        <v>22</v>
      </c>
      <c r="B24" s="13" t="s">
        <v>40</v>
      </c>
      <c r="C24" s="49" t="e">
        <f>'Лист диагностики'!#REF!</f>
        <v>#REF!</v>
      </c>
      <c r="E24" s="1">
        <v>22</v>
      </c>
      <c r="F24" s="13" t="s">
        <v>76</v>
      </c>
      <c r="G24" s="40">
        <f>'Лист диагностики'!Y8</f>
        <v>0</v>
      </c>
    </row>
    <row r="25" spans="1:7" ht="27.75" customHeight="1" thickBot="1" x14ac:dyDescent="0.3">
      <c r="A25" s="1">
        <v>23</v>
      </c>
      <c r="B25" s="13" t="s">
        <v>39</v>
      </c>
      <c r="C25" s="49" t="e">
        <f>'Лист диагностики'!#REF!</f>
        <v>#REF!</v>
      </c>
      <c r="E25" s="1">
        <v>23</v>
      </c>
      <c r="F25" s="13" t="s">
        <v>77</v>
      </c>
      <c r="G25" s="40">
        <f>'Лист диагностики'!Z8</f>
        <v>0</v>
      </c>
    </row>
    <row r="26" spans="1:7" ht="27.75" customHeight="1" thickBot="1" x14ac:dyDescent="0.3">
      <c r="A26" s="1">
        <v>24</v>
      </c>
      <c r="B26" s="13" t="s">
        <v>38</v>
      </c>
      <c r="C26" s="49" t="e">
        <f>'Лист диагностики'!#REF!</f>
        <v>#REF!</v>
      </c>
      <c r="E26" s="1">
        <v>24</v>
      </c>
      <c r="F26" s="13" t="s">
        <v>78</v>
      </c>
      <c r="G26" s="40">
        <f>'Лист диагностики'!AA8</f>
        <v>0</v>
      </c>
    </row>
    <row r="27" spans="1:7" ht="27.75" customHeight="1" thickBot="1" x14ac:dyDescent="0.3">
      <c r="A27" s="1">
        <v>25</v>
      </c>
      <c r="B27" s="13" t="s">
        <v>37</v>
      </c>
      <c r="C27" s="49" t="e">
        <f>'Лист диагностики'!#REF!</f>
        <v>#REF!</v>
      </c>
      <c r="E27" s="1">
        <v>25</v>
      </c>
      <c r="F27" s="13" t="s">
        <v>79</v>
      </c>
      <c r="G27" s="40">
        <f>'Лист диагностики'!AB8</f>
        <v>0</v>
      </c>
    </row>
    <row r="28" spans="1:7" ht="27.75" customHeight="1" thickBot="1" x14ac:dyDescent="0.3">
      <c r="A28" s="1">
        <v>26</v>
      </c>
      <c r="B28" s="13" t="s">
        <v>36</v>
      </c>
      <c r="C28" s="49" t="e">
        <f>'Лист диагностики'!#REF!</f>
        <v>#REF!</v>
      </c>
      <c r="E28" s="1">
        <v>26</v>
      </c>
      <c r="F28" s="13" t="s">
        <v>79</v>
      </c>
      <c r="G28" s="40">
        <f>'Лист диагностики'!AC8</f>
        <v>0</v>
      </c>
    </row>
  </sheetData>
  <mergeCells count="2">
    <mergeCell ref="A1:C1"/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workbookViewId="0">
      <selection activeCell="B3" sqref="B3"/>
    </sheetView>
  </sheetViews>
  <sheetFormatPr defaultRowHeight="15" x14ac:dyDescent="0.25"/>
  <cols>
    <col min="2" max="2" width="63.85546875" customWidth="1"/>
  </cols>
  <sheetData>
    <row r="1" spans="1:2" ht="21" x14ac:dyDescent="0.35">
      <c r="A1" s="70" t="s">
        <v>46</v>
      </c>
      <c r="B1" s="70"/>
    </row>
    <row r="2" spans="1:2" ht="46.5" x14ac:dyDescent="0.35">
      <c r="A2" s="19" t="s">
        <v>0</v>
      </c>
      <c r="B2" s="18" t="s">
        <v>45</v>
      </c>
    </row>
    <row r="3" spans="1:2" ht="105" x14ac:dyDescent="0.4">
      <c r="A3" s="1">
        <v>1</v>
      </c>
      <c r="B3" s="54" t="s">
        <v>80</v>
      </c>
    </row>
    <row r="4" spans="1:2" x14ac:dyDescent="0.25">
      <c r="A4" s="1">
        <v>2</v>
      </c>
      <c r="B4" s="11"/>
    </row>
    <row r="5" spans="1:2" x14ac:dyDescent="0.25">
      <c r="A5" s="1">
        <v>3</v>
      </c>
      <c r="B5" s="11"/>
    </row>
    <row r="6" spans="1:2" x14ac:dyDescent="0.25">
      <c r="A6" s="1">
        <v>4</v>
      </c>
      <c r="B6" s="11"/>
    </row>
    <row r="7" spans="1:2" x14ac:dyDescent="0.25">
      <c r="A7" s="1">
        <v>5</v>
      </c>
      <c r="B7" s="11"/>
    </row>
    <row r="8" spans="1:2" x14ac:dyDescent="0.25">
      <c r="A8" s="1">
        <v>6</v>
      </c>
      <c r="B8" s="11"/>
    </row>
    <row r="9" spans="1:2" x14ac:dyDescent="0.25">
      <c r="A9" s="1">
        <v>7</v>
      </c>
      <c r="B9" s="11"/>
    </row>
    <row r="10" spans="1:2" x14ac:dyDescent="0.25">
      <c r="A10" s="1">
        <v>8</v>
      </c>
      <c r="B10" s="11"/>
    </row>
    <row r="11" spans="1:2" x14ac:dyDescent="0.25">
      <c r="A11" s="1">
        <v>9</v>
      </c>
      <c r="B11" s="11"/>
    </row>
    <row r="12" spans="1:2" x14ac:dyDescent="0.25">
      <c r="A12" s="1">
        <v>10</v>
      </c>
      <c r="B12" s="11"/>
    </row>
    <row r="13" spans="1:2" x14ac:dyDescent="0.25">
      <c r="A13" s="1">
        <v>11</v>
      </c>
      <c r="B13" s="11"/>
    </row>
    <row r="14" spans="1:2" x14ac:dyDescent="0.25">
      <c r="A14" s="1">
        <v>12</v>
      </c>
      <c r="B14" s="11"/>
    </row>
    <row r="15" spans="1:2" x14ac:dyDescent="0.25">
      <c r="A15" s="1">
        <v>13</v>
      </c>
      <c r="B15" s="11"/>
    </row>
    <row r="16" spans="1:2" x14ac:dyDescent="0.25">
      <c r="A16" s="1">
        <v>14</v>
      </c>
      <c r="B16" s="11"/>
    </row>
    <row r="17" spans="1:2" x14ac:dyDescent="0.25">
      <c r="A17" s="1">
        <v>15</v>
      </c>
      <c r="B17" s="11"/>
    </row>
    <row r="18" spans="1:2" x14ac:dyDescent="0.25">
      <c r="A18" s="1">
        <v>16</v>
      </c>
      <c r="B18" s="11"/>
    </row>
    <row r="19" spans="1:2" x14ac:dyDescent="0.25">
      <c r="A19" s="1">
        <v>17</v>
      </c>
      <c r="B19" s="11"/>
    </row>
    <row r="20" spans="1:2" x14ac:dyDescent="0.25">
      <c r="A20" s="1">
        <v>18</v>
      </c>
      <c r="B20" s="1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диагностики</vt:lpstr>
      <vt:lpstr>расчеты</vt:lpstr>
      <vt:lpstr>кодификатор</vt:lpstr>
      <vt:lpstr>Выводы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IVT-1</cp:lastModifiedBy>
  <dcterms:created xsi:type="dcterms:W3CDTF">2019-04-14T03:36:00Z</dcterms:created>
  <dcterms:modified xsi:type="dcterms:W3CDTF">2022-04-27T12:51:52Z</dcterms:modified>
</cp:coreProperties>
</file>